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56_DIARE" sheetId="1" r:id="rId1"/>
  </sheets>
  <externalReferences>
    <externalReference r:id="rId2"/>
    <externalReference r:id="rId3"/>
  </externalReferences>
  <definedNames>
    <definedName name="_xlnm.Print_Area" localSheetId="0">'56_DIARE'!$A$1:$P$26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A12" i="1"/>
  <c r="B12" i="1"/>
  <c r="C12" i="1"/>
  <c r="E12" i="1"/>
  <c r="E23" i="1" s="1"/>
  <c r="F12" i="1"/>
  <c r="G12" i="1"/>
  <c r="H12" i="1" s="1"/>
  <c r="J12" i="1"/>
  <c r="N12" i="1"/>
  <c r="P12" i="1"/>
  <c r="A13" i="1"/>
  <c r="B13" i="1"/>
  <c r="C13" i="1"/>
  <c r="E13" i="1"/>
  <c r="F13" i="1"/>
  <c r="J13" i="1" s="1"/>
  <c r="G13" i="1"/>
  <c r="H13" i="1"/>
  <c r="L13" i="1"/>
  <c r="N13" i="1"/>
  <c r="P13" i="1"/>
  <c r="A14" i="1"/>
  <c r="B14" i="1"/>
  <c r="C14" i="1"/>
  <c r="E14" i="1"/>
  <c r="F14" i="1"/>
  <c r="G14" i="1"/>
  <c r="H14" i="1" s="1"/>
  <c r="J14" i="1"/>
  <c r="N14" i="1"/>
  <c r="P14" i="1"/>
  <c r="A15" i="1"/>
  <c r="C15" i="1"/>
  <c r="E15" i="1"/>
  <c r="F15" i="1"/>
  <c r="G15" i="1"/>
  <c r="H15" i="1" s="1"/>
  <c r="J15" i="1"/>
  <c r="N15" i="1"/>
  <c r="P15" i="1"/>
  <c r="A16" i="1"/>
  <c r="B16" i="1"/>
  <c r="C16" i="1"/>
  <c r="E16" i="1"/>
  <c r="F16" i="1"/>
  <c r="J16" i="1" s="1"/>
  <c r="G16" i="1"/>
  <c r="H16" i="1"/>
  <c r="L16" i="1"/>
  <c r="N16" i="1"/>
  <c r="P16" i="1"/>
  <c r="A17" i="1"/>
  <c r="B17" i="1"/>
  <c r="C17" i="1"/>
  <c r="E17" i="1"/>
  <c r="F17" i="1"/>
  <c r="G17" i="1"/>
  <c r="H17" i="1" s="1"/>
  <c r="J17" i="1"/>
  <c r="N17" i="1"/>
  <c r="P17" i="1"/>
  <c r="A18" i="1"/>
  <c r="C18" i="1"/>
  <c r="E18" i="1"/>
  <c r="F18" i="1"/>
  <c r="G18" i="1"/>
  <c r="H18" i="1" s="1"/>
  <c r="J18" i="1"/>
  <c r="N18" i="1"/>
  <c r="P18" i="1"/>
  <c r="D23" i="1"/>
  <c r="F23" i="1"/>
  <c r="I23" i="1"/>
  <c r="J23" i="1"/>
  <c r="K23" i="1"/>
  <c r="M23" i="1"/>
  <c r="N23" i="1"/>
  <c r="O23" i="1"/>
  <c r="P23" i="1"/>
  <c r="A26" i="1"/>
  <c r="G23" i="1" l="1"/>
  <c r="L18" i="1"/>
  <c r="L17" i="1"/>
  <c r="L15" i="1"/>
  <c r="L14" i="1"/>
  <c r="L12" i="1"/>
  <c r="H23" i="1" l="1"/>
  <c r="L23" i="1"/>
</calcChain>
</file>

<file path=xl/sharedStrings.xml><?xml version="1.0" encoding="utf-8"?>
<sst xmlns="http://schemas.openxmlformats.org/spreadsheetml/2006/main" count="35" uniqueCount="22">
  <si>
    <t xml:space="preserve">   jika tidak tersedia maka menggunakan perkiraan 10% dari perkiraan jumlah penderita untuk semua umur dan 20% untuk balita</t>
  </si>
  <si>
    <t>- Persentase perkiraan jumlah kasus diare yang datang ke fasyankes besarnya sesuai dengan perkiraan daerah, namun</t>
  </si>
  <si>
    <t>- Jumlah kasus adalah seluruh kasus yang ada di wilayah kerja puskesmas tersebut termasuk kasus yang ditemukan di RS</t>
  </si>
  <si>
    <t>Ket:</t>
  </si>
  <si>
    <t>ANGKA KESAKITAN DIARE PER 1.000 PENDUDUK</t>
  </si>
  <si>
    <t>JUMLAH (KAB/KOTA)</t>
  </si>
  <si>
    <t>%</t>
  </si>
  <si>
    <t>JUMLAH</t>
  </si>
  <si>
    <t>BALITA</t>
  </si>
  <si>
    <t>SEMUA UMUR</t>
  </si>
  <si>
    <t>MENDAPAT ZINC</t>
  </si>
  <si>
    <t>MENDAPAT ORALIT</t>
  </si>
  <si>
    <t>DILAYANI</t>
  </si>
  <si>
    <t>DIARE</t>
  </si>
  <si>
    <t>JUMLAH TARGET PENEMUAN</t>
  </si>
  <si>
    <t>JUMLAH PENDUDUK</t>
  </si>
  <si>
    <t>PUSKESMAS</t>
  </si>
  <si>
    <t>KECAMATAN</t>
  </si>
  <si>
    <t>NO</t>
  </si>
  <si>
    <t>KASUS DIARE YANG DILAYANI MENURUT JENIS KELAMIN, KECAMATAN, DAN PUSKESMAS</t>
  </si>
  <si>
    <t xml:space="preserve"> </t>
  </si>
  <si>
    <t>TABEL 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</si>
</sst>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#,##0.0_);\(#,##0.0\)"/>
    <numFmt numFmtId="166" formatCode="0.0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165" fontId="3" fillId="2" borderId="1" xfId="1" applyNumberFormat="1" applyFont="1" applyFill="1" applyBorder="1" applyAlignment="1">
      <alignment horizontal="center" vertical="center"/>
    </xf>
    <xf numFmtId="37" fontId="3" fillId="2" borderId="2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37" fontId="3" fillId="0" borderId="3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horizontal="center" vertical="center"/>
    </xf>
    <xf numFmtId="37" fontId="3" fillId="0" borderId="7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6" fontId="1" fillId="0" borderId="10" xfId="1" applyNumberFormat="1" applyFont="1" applyFill="1" applyBorder="1" applyAlignment="1">
      <alignment horizontal="center" vertical="center"/>
    </xf>
    <xf numFmtId="37" fontId="1" fillId="0" borderId="10" xfId="1" applyNumberFormat="1" applyFont="1" applyFill="1" applyBorder="1" applyAlignment="1">
      <alignment horizontal="center" vertical="center"/>
    </xf>
    <xf numFmtId="3" fontId="1" fillId="0" borderId="10" xfId="1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37" fontId="1" fillId="0" borderId="11" xfId="1" applyNumberFormat="1" applyFont="1" applyFill="1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2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3" fontId="1" fillId="0" borderId="14" xfId="1" applyNumberFormat="1" applyFont="1" applyFill="1" applyBorder="1" applyAlignment="1">
      <alignment horizontal="center" vertical="center"/>
    </xf>
    <xf numFmtId="37" fontId="1" fillId="0" borderId="15" xfId="1" applyNumberFormat="1" applyFont="1" applyFill="1" applyBorder="1" applyAlignment="1">
      <alignment horizontal="center" vertical="center"/>
    </xf>
    <xf numFmtId="3" fontId="1" fillId="0" borderId="13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horizontal="center" vertical="center" wrapText="1"/>
    </xf>
    <xf numFmtId="0" fontId="1" fillId="0" borderId="17" xfId="0" quotePrefix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8" xfId="0" quotePrefix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quotePrefix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profil%20program/PROFIL%20ispa,diare,fila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8_KUSTA"/>
      <sheetName val="59_KUSTA"/>
      <sheetName val="61_AFP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6">
          <cell r="A26" t="str">
            <v>Bidang P3PL Dinas Kesehatan Kota Bima 2020</v>
          </cell>
        </row>
      </sheetData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SDMK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9_KESGA"/>
      <sheetName val="44_GIZI"/>
      <sheetName val="45_KESGA_UKS"/>
      <sheetName val="46_YANKES"/>
      <sheetName val="47_YANKES_UKS"/>
      <sheetName val="48_P2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tabSelected="1" topLeftCell="A2" zoomScale="77" zoomScaleNormal="77" workbookViewId="0">
      <selection activeCell="A3" sqref="A3:P3"/>
    </sheetView>
  </sheetViews>
  <sheetFormatPr defaultColWidth="10.7109375" defaultRowHeight="15" x14ac:dyDescent="0.2"/>
  <cols>
    <col min="1" max="1" width="5.7109375" style="1" customWidth="1"/>
    <col min="2" max="3" width="23.7109375" style="1" customWidth="1"/>
    <col min="4" max="4" width="14.140625" style="1" customWidth="1"/>
    <col min="5" max="16" width="11.7109375" style="1" customWidth="1"/>
    <col min="17" max="19" width="8.7109375" style="1" customWidth="1"/>
    <col min="20" max="251" width="9.140625" style="1" customWidth="1"/>
    <col min="252" max="252" width="5.7109375" style="1" customWidth="1"/>
    <col min="253" max="253" width="20.7109375" style="1" customWidth="1"/>
    <col min="254" max="254" width="20.42578125" style="1" customWidth="1"/>
    <col min="255" max="16384" width="10.7109375" style="1"/>
  </cols>
  <sheetData>
    <row r="1" spans="1:22" s="1" customFormat="1" x14ac:dyDescent="0.2">
      <c r="A1" s="70" t="s">
        <v>21</v>
      </c>
    </row>
    <row r="2" spans="1:22" s="1" customFormat="1" x14ac:dyDescent="0.2">
      <c r="A2" s="69" t="s">
        <v>20</v>
      </c>
      <c r="B2" s="69"/>
    </row>
    <row r="3" spans="1:22" s="63" customFormat="1" ht="16.5" x14ac:dyDescent="0.2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7"/>
      <c r="R3" s="67"/>
      <c r="S3" s="67"/>
      <c r="T3" s="67"/>
      <c r="U3" s="67"/>
      <c r="V3" s="67"/>
    </row>
    <row r="4" spans="1:22" s="63" customFormat="1" ht="16.5" x14ac:dyDescent="0.2">
      <c r="A4" s="64"/>
      <c r="G4" s="66" t="str">
        <f>'[1]1_BPS'!E5</f>
        <v>KOTA</v>
      </c>
      <c r="H4" s="65" t="str">
        <f>'[1]1_BPS'!F5</f>
        <v>BIMA</v>
      </c>
      <c r="Q4" s="64"/>
      <c r="R4" s="64"/>
      <c r="S4" s="64"/>
    </row>
    <row r="5" spans="1:22" s="63" customFormat="1" ht="16.5" x14ac:dyDescent="0.2">
      <c r="G5" s="66" t="str">
        <f>'[1]1_BPS'!E6</f>
        <v xml:space="preserve">TAHUN </v>
      </c>
      <c r="H5" s="65">
        <f>'[1]1_BPS'!F6</f>
        <v>2020</v>
      </c>
      <c r="Q5" s="64"/>
      <c r="R5" s="64"/>
      <c r="S5" s="64"/>
    </row>
    <row r="6" spans="1:22" s="1" customFormat="1" ht="15.75" thickBo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22" s="1" customFormat="1" ht="12.75" customHeight="1" x14ac:dyDescent="0.2">
      <c r="A7" s="51" t="s">
        <v>18</v>
      </c>
      <c r="B7" s="52" t="s">
        <v>17</v>
      </c>
      <c r="C7" s="51" t="s">
        <v>16</v>
      </c>
      <c r="D7" s="50" t="s">
        <v>15</v>
      </c>
      <c r="E7" s="61" t="s">
        <v>14</v>
      </c>
      <c r="F7" s="60"/>
      <c r="G7" s="59" t="s">
        <v>13</v>
      </c>
      <c r="H7" s="58"/>
      <c r="I7" s="58"/>
      <c r="J7" s="58"/>
      <c r="K7" s="58"/>
      <c r="L7" s="58"/>
      <c r="M7" s="58"/>
      <c r="N7" s="58"/>
      <c r="O7" s="58"/>
      <c r="P7" s="57"/>
    </row>
    <row r="8" spans="1:22" s="1" customFormat="1" ht="15" customHeight="1" x14ac:dyDescent="0.2">
      <c r="A8" s="51"/>
      <c r="B8" s="52"/>
      <c r="C8" s="51"/>
      <c r="D8" s="50"/>
      <c r="E8" s="56"/>
      <c r="F8" s="55"/>
      <c r="G8" s="46" t="s">
        <v>12</v>
      </c>
      <c r="H8" s="47"/>
      <c r="I8" s="47"/>
      <c r="J8" s="45"/>
      <c r="K8" s="46" t="s">
        <v>11</v>
      </c>
      <c r="L8" s="47"/>
      <c r="M8" s="47"/>
      <c r="N8" s="45"/>
      <c r="O8" s="54" t="s">
        <v>10</v>
      </c>
      <c r="P8" s="53"/>
    </row>
    <row r="9" spans="1:22" s="1" customFormat="1" ht="15" customHeight="1" x14ac:dyDescent="0.2">
      <c r="A9" s="51"/>
      <c r="B9" s="52"/>
      <c r="C9" s="51"/>
      <c r="D9" s="50"/>
      <c r="E9" s="49"/>
      <c r="F9" s="48"/>
      <c r="G9" s="46" t="s">
        <v>9</v>
      </c>
      <c r="H9" s="45"/>
      <c r="I9" s="47" t="s">
        <v>8</v>
      </c>
      <c r="J9" s="45"/>
      <c r="K9" s="46" t="s">
        <v>9</v>
      </c>
      <c r="L9" s="45"/>
      <c r="M9" s="47" t="s">
        <v>8</v>
      </c>
      <c r="N9" s="45"/>
      <c r="O9" s="46" t="s">
        <v>8</v>
      </c>
      <c r="P9" s="45"/>
    </row>
    <row r="10" spans="1:22" s="1" customFormat="1" ht="25.5" customHeight="1" x14ac:dyDescent="0.2">
      <c r="A10" s="43"/>
      <c r="B10" s="44"/>
      <c r="C10" s="43"/>
      <c r="D10" s="42"/>
      <c r="E10" s="41" t="s">
        <v>9</v>
      </c>
      <c r="F10" s="41" t="s">
        <v>8</v>
      </c>
      <c r="G10" s="40" t="s">
        <v>7</v>
      </c>
      <c r="H10" s="40" t="s">
        <v>6</v>
      </c>
      <c r="I10" s="40" t="s">
        <v>7</v>
      </c>
      <c r="J10" s="40" t="s">
        <v>6</v>
      </c>
      <c r="K10" s="40" t="s">
        <v>7</v>
      </c>
      <c r="L10" s="40" t="s">
        <v>6</v>
      </c>
      <c r="M10" s="40" t="s">
        <v>7</v>
      </c>
      <c r="N10" s="40" t="s">
        <v>6</v>
      </c>
      <c r="O10" s="40" t="s">
        <v>7</v>
      </c>
      <c r="P10" s="40" t="s">
        <v>6</v>
      </c>
    </row>
    <row r="11" spans="1:22" s="38" customFormat="1" x14ac:dyDescent="0.2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</row>
    <row r="12" spans="1:22" s="1" customFormat="1" x14ac:dyDescent="0.2">
      <c r="A12" s="33">
        <f>'[2]9_IFK'!A9</f>
        <v>1</v>
      </c>
      <c r="B12" s="32" t="str">
        <f>'[2]9_IFK'!B9</f>
        <v>Rasanae Barat</v>
      </c>
      <c r="C12" s="32" t="str">
        <f>'[2]9_IFK'!C9</f>
        <v>Paruga</v>
      </c>
      <c r="D12" s="31">
        <v>38516</v>
      </c>
      <c r="E12" s="37">
        <f>982+1019</f>
        <v>2001</v>
      </c>
      <c r="F12" s="37">
        <f>460+477</f>
        <v>937</v>
      </c>
      <c r="G12" s="36">
        <f>339+233</f>
        <v>572</v>
      </c>
      <c r="H12" s="26">
        <f>G12/E12*100</f>
        <v>28.585707146426785</v>
      </c>
      <c r="I12" s="35">
        <v>353</v>
      </c>
      <c r="J12" s="34">
        <f>I12/F12*100</f>
        <v>37.673425827107792</v>
      </c>
      <c r="K12" s="36">
        <v>360</v>
      </c>
      <c r="L12" s="34">
        <f>K12/G12*100</f>
        <v>62.93706293706294</v>
      </c>
      <c r="M12" s="35">
        <v>353</v>
      </c>
      <c r="N12" s="34">
        <f>M12/I12*100</f>
        <v>100</v>
      </c>
      <c r="O12" s="35">
        <v>353</v>
      </c>
      <c r="P12" s="34">
        <f>O12/I12*100</f>
        <v>100</v>
      </c>
    </row>
    <row r="13" spans="1:22" s="1" customFormat="1" x14ac:dyDescent="0.2">
      <c r="A13" s="33">
        <f>'[2]9_IFK'!A10</f>
        <v>2</v>
      </c>
      <c r="B13" s="32" t="str">
        <f>'[2]9_IFK'!B10</f>
        <v>Mpunda</v>
      </c>
      <c r="C13" s="32" t="str">
        <f>'[2]9_IFK'!C10</f>
        <v>Mpunda</v>
      </c>
      <c r="D13" s="31">
        <v>40214</v>
      </c>
      <c r="E13" s="28">
        <f>1025+1064</f>
        <v>2089</v>
      </c>
      <c r="F13" s="28">
        <f>480+498</f>
        <v>978</v>
      </c>
      <c r="G13" s="30">
        <f>128+85</f>
        <v>213</v>
      </c>
      <c r="H13" s="26">
        <f>G13/E13*100</f>
        <v>10.196266156055529</v>
      </c>
      <c r="I13" s="29">
        <v>127</v>
      </c>
      <c r="J13" s="26">
        <f>I13/F13*100</f>
        <v>12.985685071574643</v>
      </c>
      <c r="K13" s="30">
        <v>84</v>
      </c>
      <c r="L13" s="26">
        <f>K13/G13*100</f>
        <v>39.436619718309856</v>
      </c>
      <c r="M13" s="29">
        <v>127</v>
      </c>
      <c r="N13" s="26">
        <f>M13/I13*100</f>
        <v>100</v>
      </c>
      <c r="O13" s="29">
        <v>127</v>
      </c>
      <c r="P13" s="26">
        <f>O13/I13*100</f>
        <v>100</v>
      </c>
    </row>
    <row r="14" spans="1:22" s="1" customFormat="1" x14ac:dyDescent="0.2">
      <c r="A14" s="33">
        <f>'[2]9_IFK'!A11</f>
        <v>3</v>
      </c>
      <c r="B14" s="32" t="str">
        <f>'[2]9_IFK'!B11</f>
        <v>Rasanae Timur</v>
      </c>
      <c r="C14" s="32" t="str">
        <f>'[2]9_IFK'!C11</f>
        <v>Rasanae Timur</v>
      </c>
      <c r="D14" s="31">
        <v>15638</v>
      </c>
      <c r="E14" s="28">
        <f>260+261</f>
        <v>521</v>
      </c>
      <c r="F14" s="28">
        <f>122+122</f>
        <v>244</v>
      </c>
      <c r="G14" s="30">
        <f>311+274</f>
        <v>585</v>
      </c>
      <c r="H14" s="26">
        <f>G14/E14*100</f>
        <v>112.28406909788869</v>
      </c>
      <c r="I14" s="29">
        <v>379</v>
      </c>
      <c r="J14" s="26">
        <f>I14/F14*100</f>
        <v>155.32786885245901</v>
      </c>
      <c r="K14" s="30">
        <v>216</v>
      </c>
      <c r="L14" s="26">
        <f>K14/G14*100</f>
        <v>36.923076923076927</v>
      </c>
      <c r="M14" s="29">
        <v>379</v>
      </c>
      <c r="N14" s="26">
        <f>M14/I14*100</f>
        <v>100</v>
      </c>
      <c r="O14" s="29">
        <v>379</v>
      </c>
      <c r="P14" s="26">
        <f>O14/I14*100</f>
        <v>100</v>
      </c>
    </row>
    <row r="15" spans="1:22" s="1" customFormat="1" x14ac:dyDescent="0.2">
      <c r="A15" s="33">
        <f>'[2]9_IFK'!A12</f>
        <v>4</v>
      </c>
      <c r="B15" s="32"/>
      <c r="C15" s="32" t="str">
        <f>'[2]9_IFK'!C12</f>
        <v>Kumbe</v>
      </c>
      <c r="D15" s="31">
        <v>8430</v>
      </c>
      <c r="E15" s="28">
        <f>224+234</f>
        <v>458</v>
      </c>
      <c r="F15" s="28">
        <f>105+110</f>
        <v>215</v>
      </c>
      <c r="G15" s="30">
        <f>117+116</f>
        <v>233</v>
      </c>
      <c r="H15" s="26">
        <f>G15/E15*100</f>
        <v>50.873362445414848</v>
      </c>
      <c r="I15" s="29">
        <v>131</v>
      </c>
      <c r="J15" s="26">
        <f>I15/F15*100</f>
        <v>60.930232558139529</v>
      </c>
      <c r="K15" s="30">
        <v>144</v>
      </c>
      <c r="L15" s="26">
        <f>K15/G15*100</f>
        <v>61.802575107296143</v>
      </c>
      <c r="M15" s="29">
        <v>131</v>
      </c>
      <c r="N15" s="26">
        <f>M15/I15*100</f>
        <v>100</v>
      </c>
      <c r="O15" s="29">
        <v>131</v>
      </c>
      <c r="P15" s="26">
        <f>O15/I15*100</f>
        <v>100</v>
      </c>
    </row>
    <row r="16" spans="1:22" s="1" customFormat="1" x14ac:dyDescent="0.2">
      <c r="A16" s="33">
        <f>'[2]9_IFK'!A13</f>
        <v>5</v>
      </c>
      <c r="B16" s="32" t="str">
        <f>'[2]9_IFK'!B13</f>
        <v>Raba</v>
      </c>
      <c r="C16" s="32" t="str">
        <f>'[2]9_IFK'!C13</f>
        <v>Penanae</v>
      </c>
      <c r="D16" s="31">
        <v>44757</v>
      </c>
      <c r="E16" s="28">
        <f>1099+1141</f>
        <v>2240</v>
      </c>
      <c r="F16" s="28">
        <f>515+534</f>
        <v>1049</v>
      </c>
      <c r="G16" s="30">
        <f>663+588</f>
        <v>1251</v>
      </c>
      <c r="H16" s="26">
        <f>G16/E16*100</f>
        <v>55.848214285714285</v>
      </c>
      <c r="I16" s="29">
        <v>545</v>
      </c>
      <c r="J16" s="26">
        <f>I16/F16*100</f>
        <v>51.954242135367011</v>
      </c>
      <c r="K16" s="30">
        <v>1368</v>
      </c>
      <c r="L16" s="26">
        <f>K16/G16*100</f>
        <v>109.35251798561151</v>
      </c>
      <c r="M16" s="29">
        <v>545</v>
      </c>
      <c r="N16" s="26">
        <f>M16/I16*100</f>
        <v>100</v>
      </c>
      <c r="O16" s="29">
        <v>545</v>
      </c>
      <c r="P16" s="26">
        <f>O16/I16*100</f>
        <v>100</v>
      </c>
    </row>
    <row r="17" spans="1:19" s="1" customFormat="1" x14ac:dyDescent="0.2">
      <c r="A17" s="33">
        <f>'[2]9_IFK'!A14</f>
        <v>6</v>
      </c>
      <c r="B17" s="32" t="str">
        <f>'[2]9_IFK'!B14</f>
        <v>Asakota</v>
      </c>
      <c r="C17" s="32" t="str">
        <f>'[2]9_IFK'!C14</f>
        <v>Jatibaru</v>
      </c>
      <c r="D17" s="31">
        <v>25977</v>
      </c>
      <c r="E17" s="28">
        <f>738+763</f>
        <v>1501</v>
      </c>
      <c r="F17" s="28">
        <f>346+357</f>
        <v>703</v>
      </c>
      <c r="G17" s="30">
        <f>284+318</f>
        <v>602</v>
      </c>
      <c r="H17" s="26">
        <f>G17/E17*100</f>
        <v>40.106595602931378</v>
      </c>
      <c r="I17" s="29">
        <v>195</v>
      </c>
      <c r="J17" s="26">
        <f>I17/F17*100</f>
        <v>27.738264580369844</v>
      </c>
      <c r="K17" s="30">
        <v>792</v>
      </c>
      <c r="L17" s="26">
        <f>K17/G17*100</f>
        <v>131.56146179401992</v>
      </c>
      <c r="M17" s="29">
        <v>195</v>
      </c>
      <c r="N17" s="26">
        <f>M17/I17*100</f>
        <v>100</v>
      </c>
      <c r="O17" s="29">
        <v>195</v>
      </c>
      <c r="P17" s="26">
        <f>O17/I17*100</f>
        <v>100</v>
      </c>
    </row>
    <row r="18" spans="1:19" s="1" customFormat="1" x14ac:dyDescent="0.2">
      <c r="A18" s="33">
        <f>'[2]9_IFK'!A15</f>
        <v>7</v>
      </c>
      <c r="B18" s="32"/>
      <c r="C18" s="32" t="str">
        <f>'[2]9_IFK'!C15</f>
        <v>Kolo</v>
      </c>
      <c r="D18" s="31">
        <v>4541</v>
      </c>
      <c r="E18" s="28">
        <f>142+150</f>
        <v>292</v>
      </c>
      <c r="F18" s="28">
        <f>66+70</f>
        <v>136</v>
      </c>
      <c r="G18" s="30">
        <f>117+127</f>
        <v>244</v>
      </c>
      <c r="H18" s="26">
        <f>G18/E18*100</f>
        <v>83.561643835616437</v>
      </c>
      <c r="I18" s="29">
        <v>125</v>
      </c>
      <c r="J18" s="26">
        <f>I18/F18*100</f>
        <v>91.911764705882348</v>
      </c>
      <c r="K18" s="30">
        <v>144</v>
      </c>
      <c r="L18" s="26">
        <f>K18/G18*100</f>
        <v>59.016393442622949</v>
      </c>
      <c r="M18" s="29">
        <v>125</v>
      </c>
      <c r="N18" s="26">
        <f>M18/I18*100</f>
        <v>100</v>
      </c>
      <c r="O18" s="29">
        <v>125</v>
      </c>
      <c r="P18" s="26">
        <f>O18/I18*100</f>
        <v>100</v>
      </c>
    </row>
    <row r="19" spans="1:19" s="1" customFormat="1" x14ac:dyDescent="0.2">
      <c r="A19" s="25"/>
      <c r="B19" s="24"/>
      <c r="C19" s="24"/>
      <c r="D19" s="23"/>
      <c r="E19" s="28"/>
      <c r="F19" s="28"/>
      <c r="G19" s="27"/>
      <c r="H19" s="26"/>
      <c r="I19" s="28"/>
      <c r="J19" s="26"/>
      <c r="K19" s="27"/>
      <c r="L19" s="26"/>
      <c r="M19" s="27"/>
      <c r="N19" s="26"/>
      <c r="O19" s="27"/>
      <c r="P19" s="26"/>
    </row>
    <row r="20" spans="1:19" s="1" customFormat="1" x14ac:dyDescent="0.2">
      <c r="A20" s="25"/>
      <c r="B20" s="24"/>
      <c r="C20" s="24"/>
      <c r="D20" s="23"/>
      <c r="E20" s="28"/>
      <c r="F20" s="28"/>
      <c r="G20" s="27"/>
      <c r="H20" s="26"/>
      <c r="I20" s="28"/>
      <c r="J20" s="26"/>
      <c r="K20" s="27"/>
      <c r="L20" s="26"/>
      <c r="M20" s="27"/>
      <c r="N20" s="26"/>
      <c r="O20" s="27"/>
      <c r="P20" s="26"/>
    </row>
    <row r="21" spans="1:19" s="1" customFormat="1" x14ac:dyDescent="0.2">
      <c r="A21" s="25"/>
      <c r="B21" s="24"/>
      <c r="C21" s="24"/>
      <c r="D21" s="23"/>
      <c r="E21" s="28"/>
      <c r="F21" s="28"/>
      <c r="G21" s="27"/>
      <c r="H21" s="26"/>
      <c r="I21" s="28"/>
      <c r="J21" s="26"/>
      <c r="K21" s="27"/>
      <c r="L21" s="26"/>
      <c r="M21" s="27"/>
      <c r="N21" s="26"/>
      <c r="O21" s="27"/>
      <c r="P21" s="26"/>
    </row>
    <row r="22" spans="1:19" s="1" customFormat="1" x14ac:dyDescent="0.2">
      <c r="A22" s="25"/>
      <c r="B22" s="24"/>
      <c r="C22" s="24"/>
      <c r="D22" s="23"/>
      <c r="E22" s="22"/>
      <c r="F22" s="22"/>
      <c r="G22" s="21"/>
      <c r="H22" s="20"/>
      <c r="I22" s="22"/>
      <c r="J22" s="20"/>
      <c r="K22" s="21"/>
      <c r="L22" s="20"/>
      <c r="M22" s="21"/>
      <c r="N22" s="20"/>
      <c r="O22" s="21"/>
      <c r="P22" s="20"/>
    </row>
    <row r="23" spans="1:19" s="1" customFormat="1" ht="18.75" customHeight="1" x14ac:dyDescent="0.2">
      <c r="A23" s="19" t="s">
        <v>5</v>
      </c>
      <c r="B23" s="18"/>
      <c r="C23" s="17"/>
      <c r="D23" s="16">
        <f>SUM(D12:D22)</f>
        <v>178073</v>
      </c>
      <c r="E23" s="16">
        <f>SUM(E12:E22)</f>
        <v>9102</v>
      </c>
      <c r="F23" s="16">
        <f>SUM(F12:F22)</f>
        <v>4262</v>
      </c>
      <c r="G23" s="15">
        <f>SUM(G12:G22)</f>
        <v>3700</v>
      </c>
      <c r="H23" s="14">
        <f>G23/E23*100</f>
        <v>40.650406504065039</v>
      </c>
      <c r="I23" s="16">
        <f>SUM(I12:I22)</f>
        <v>1855</v>
      </c>
      <c r="J23" s="14">
        <f>I23/F23*100</f>
        <v>43.524167057719382</v>
      </c>
      <c r="K23" s="15">
        <f>SUM(K12:K22)</f>
        <v>3108</v>
      </c>
      <c r="L23" s="14">
        <f>K23/G23*100</f>
        <v>84</v>
      </c>
      <c r="M23" s="15">
        <f>SUM(M12:M22)</f>
        <v>1855</v>
      </c>
      <c r="N23" s="14">
        <f>M23/I23*100</f>
        <v>100</v>
      </c>
      <c r="O23" s="15">
        <f>SUM(O12:O22)</f>
        <v>1855</v>
      </c>
      <c r="P23" s="14">
        <f>O23/I23*100</f>
        <v>100</v>
      </c>
    </row>
    <row r="24" spans="1:19" s="1" customFormat="1" ht="18.75" customHeight="1" thickBot="1" x14ac:dyDescent="0.25">
      <c r="A24" s="13" t="s">
        <v>4</v>
      </c>
      <c r="B24" s="12"/>
      <c r="C24" s="12"/>
      <c r="D24" s="11"/>
      <c r="E24" s="10">
        <v>270</v>
      </c>
      <c r="F24" s="10">
        <v>843</v>
      </c>
      <c r="G24" s="8"/>
      <c r="H24" s="9"/>
      <c r="I24" s="8"/>
      <c r="J24" s="9"/>
      <c r="K24" s="8"/>
      <c r="L24" s="9"/>
      <c r="M24" s="8"/>
      <c r="N24" s="9"/>
      <c r="O24" s="8"/>
      <c r="P24" s="7"/>
    </row>
    <row r="25" spans="1:19" s="1" customFormat="1" x14ac:dyDescent="0.2">
      <c r="A25" s="5"/>
      <c r="B25" s="6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1" customFormat="1" x14ac:dyDescent="0.2">
      <c r="A26" s="2" t="str">
        <f>'[1]55_AIDS'!A26</f>
        <v>Bidang P3PL Dinas Kesehatan Kota Bima 2020</v>
      </c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s="1" customFormat="1" x14ac:dyDescent="0.2">
      <c r="A27" s="2" t="s">
        <v>3</v>
      </c>
      <c r="B27" s="3" t="s">
        <v>2</v>
      </c>
    </row>
    <row r="28" spans="1:19" s="1" customFormat="1" x14ac:dyDescent="0.2">
      <c r="A28" s="2"/>
      <c r="B28" s="3" t="s">
        <v>1</v>
      </c>
    </row>
    <row r="29" spans="1:19" s="1" customFormat="1" x14ac:dyDescent="0.2">
      <c r="A29" s="2"/>
      <c r="B29" s="2" t="s">
        <v>0</v>
      </c>
    </row>
  </sheetData>
  <mergeCells count="15">
    <mergeCell ref="A3:P3"/>
    <mergeCell ref="E7:F9"/>
    <mergeCell ref="G7:P7"/>
    <mergeCell ref="G8:J8"/>
    <mergeCell ref="K8:N8"/>
    <mergeCell ref="O8:P8"/>
    <mergeCell ref="I9:J9"/>
    <mergeCell ref="G9:H9"/>
    <mergeCell ref="K9:L9"/>
    <mergeCell ref="O9:P9"/>
    <mergeCell ref="M9:N9"/>
    <mergeCell ref="A7:A10"/>
    <mergeCell ref="B7:B10"/>
    <mergeCell ref="C7:C10"/>
    <mergeCell ref="D7:D10"/>
  </mergeCells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56_DIARE</vt:lpstr>
      <vt:lpstr>'56_DIARE'!Print_Area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2021-11-19T23:19:01Z</dcterms:created>
  <dcterms:modified xsi:type="dcterms:W3CDTF">2021-11-19T23:19:13Z</dcterms:modified>
</cp:coreProperties>
</file>